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31302008-LJHES" sheetId="3" r:id="rId1"/>
    <sheet name="Sheet1" sheetId="1" r:id="rId2"/>
  </sheets>
  <definedNames>
    <definedName name="_xlnm.Print_Area" localSheetId="0">'31302008-LJHES'!$B$1:$O$25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0" i="3"/>
  <c r="K20"/>
  <c r="I20"/>
  <c r="H20"/>
  <c r="M18"/>
  <c r="M17"/>
  <c r="M16"/>
  <c r="M15"/>
  <c r="M14"/>
  <c r="M13"/>
  <c r="M12"/>
  <c r="M11"/>
  <c r="M10"/>
  <c r="M9"/>
  <c r="F9"/>
  <c r="F20" s="1"/>
  <c r="M8"/>
  <c r="N7"/>
  <c r="M7"/>
  <c r="J7"/>
  <c r="G7"/>
  <c r="E8" l="1"/>
  <c r="M20"/>
  <c r="G30" l="1"/>
  <c r="G8"/>
  <c r="J8"/>
  <c r="N8"/>
  <c r="E9" l="1"/>
  <c r="J9" l="1"/>
  <c r="N9"/>
  <c r="G9"/>
  <c r="E10" l="1"/>
  <c r="G10" l="1"/>
  <c r="J10"/>
  <c r="N10"/>
  <c r="E11" l="1"/>
  <c r="J11" l="1"/>
  <c r="E12" s="1"/>
  <c r="N11"/>
  <c r="G11"/>
  <c r="G12" l="1"/>
  <c r="J12"/>
  <c r="E13" s="1"/>
  <c r="N12"/>
  <c r="J13" l="1"/>
  <c r="E14" s="1"/>
  <c r="N13"/>
  <c r="G13"/>
  <c r="G14" l="1"/>
  <c r="J14"/>
  <c r="E15" s="1"/>
  <c r="N14"/>
  <c r="J15" l="1"/>
  <c r="E16" s="1"/>
  <c r="N15"/>
  <c r="G15"/>
  <c r="G16" l="1"/>
  <c r="J16"/>
  <c r="E17" s="1"/>
  <c r="N16"/>
  <c r="J17" l="1"/>
  <c r="E18" s="1"/>
  <c r="N17"/>
  <c r="G17"/>
  <c r="G18" l="1"/>
  <c r="J18"/>
  <c r="E19" s="1"/>
  <c r="N18"/>
  <c r="J19" l="1"/>
  <c r="N19"/>
  <c r="G19"/>
  <c r="G20" s="1"/>
  <c r="G22" s="1"/>
  <c r="G23" s="1"/>
  <c r="G29" s="1"/>
  <c r="G31" s="1"/>
  <c r="E20"/>
  <c r="O18"/>
  <c r="J20" l="1"/>
  <c r="O19"/>
  <c r="N20"/>
  <c r="O7"/>
  <c r="O8"/>
  <c r="O9"/>
  <c r="O10"/>
  <c r="O11"/>
  <c r="O12"/>
  <c r="O13"/>
  <c r="O14"/>
  <c r="O15"/>
  <c r="O16"/>
  <c r="O17"/>
  <c r="O20" l="1"/>
</calcChain>
</file>

<file path=xl/sharedStrings.xml><?xml version="1.0" encoding="utf-8"?>
<sst xmlns="http://schemas.openxmlformats.org/spreadsheetml/2006/main" count="81" uniqueCount="66">
  <si>
    <t>Name of the Bank/FI</t>
  </si>
  <si>
    <t>PFC</t>
  </si>
  <si>
    <t>Name of the project</t>
  </si>
  <si>
    <t>Loan No.</t>
  </si>
  <si>
    <t>FY</t>
  </si>
  <si>
    <t>2022-23</t>
  </si>
  <si>
    <t>From</t>
  </si>
  <si>
    <t>To</t>
  </si>
  <si>
    <t>Due date</t>
  </si>
  <si>
    <t>Date</t>
  </si>
  <si>
    <t xml:space="preserve">Opening Balance </t>
  </si>
  <si>
    <t>Product of loan</t>
  </si>
  <si>
    <t>Drawls</t>
  </si>
  <si>
    <t>Repayments</t>
  </si>
  <si>
    <t>Closing balance</t>
  </si>
  <si>
    <t>Interest paid</t>
  </si>
  <si>
    <t>Rebate</t>
  </si>
  <si>
    <t>Net Interest</t>
  </si>
  <si>
    <t>Wt. ROI</t>
  </si>
  <si>
    <t>01.04.22</t>
  </si>
  <si>
    <t>15.04.22</t>
  </si>
  <si>
    <t>16.04.22</t>
  </si>
  <si>
    <t>April'22</t>
  </si>
  <si>
    <t>16.05.22</t>
  </si>
  <si>
    <t>17.05.22</t>
  </si>
  <si>
    <t>May'22</t>
  </si>
  <si>
    <t>14.06.22</t>
  </si>
  <si>
    <t>15.06.22</t>
  </si>
  <si>
    <t>June'22</t>
  </si>
  <si>
    <t>14.07.22</t>
  </si>
  <si>
    <t>15.07.22</t>
  </si>
  <si>
    <t>Juy'22</t>
  </si>
  <si>
    <t>15.08.22</t>
  </si>
  <si>
    <t>16.08.22</t>
  </si>
  <si>
    <t>Aug'22</t>
  </si>
  <si>
    <t>14.09.22</t>
  </si>
  <si>
    <t>15.09.22</t>
  </si>
  <si>
    <t>Sep'22</t>
  </si>
  <si>
    <t>14.10.22</t>
  </si>
  <si>
    <t>15.10.22</t>
  </si>
  <si>
    <t>Oct'22</t>
  </si>
  <si>
    <t>14.11.22</t>
  </si>
  <si>
    <t>15.11.22</t>
  </si>
  <si>
    <t>Nov'22</t>
  </si>
  <si>
    <t>14.12.22</t>
  </si>
  <si>
    <t>15.12.22</t>
  </si>
  <si>
    <t>Dec'22</t>
  </si>
  <si>
    <t>15.01.23</t>
  </si>
  <si>
    <t>16.01.23</t>
  </si>
  <si>
    <t>Jan'23</t>
  </si>
  <si>
    <t>14.02.23</t>
  </si>
  <si>
    <t>15.02.23</t>
  </si>
  <si>
    <t>Feb'23</t>
  </si>
  <si>
    <t>14.03.22</t>
  </si>
  <si>
    <t>15.03.23</t>
  </si>
  <si>
    <t>Mar'23</t>
  </si>
  <si>
    <t>31.03.23</t>
  </si>
  <si>
    <t>Total</t>
  </si>
  <si>
    <t>Average Loan</t>
  </si>
  <si>
    <t>ROI</t>
  </si>
  <si>
    <t>Avg. Loan</t>
  </si>
  <si>
    <t>Lower Jurala</t>
  </si>
  <si>
    <t>Days</t>
  </si>
  <si>
    <t>ROI p.a</t>
  </si>
  <si>
    <t>Opening provision</t>
  </si>
  <si>
    <t>Cl. Provision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</si>
</sst>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(* #,##0_);_(* \(#,##0\);_(* &quot;-&quot;??_);_(@_)"/>
    <numFmt numFmtId="166" formatCode="0.000%"/>
    <numFmt numFmtId="167" formatCode="0.00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left" vertical="center"/>
    </xf>
    <xf numFmtId="14" fontId="0" fillId="0" borderId="0" xfId="0" applyNumberFormat="1"/>
    <xf numFmtId="164" fontId="4" fillId="0" borderId="0" xfId="2" applyNumberFormat="1" applyFont="1" applyFill="1"/>
    <xf numFmtId="1" fontId="0" fillId="0" borderId="0" xfId="1" applyNumberFormat="1" applyFont="1"/>
    <xf numFmtId="164" fontId="0" fillId="0" borderId="0" xfId="0" applyNumberFormat="1"/>
    <xf numFmtId="10" fontId="0" fillId="0" borderId="0" xfId="1" applyNumberFormat="1" applyFont="1"/>
    <xf numFmtId="43" fontId="0" fillId="0" borderId="0" xfId="0" applyNumberFormat="1"/>
    <xf numFmtId="17" fontId="0" fillId="0" borderId="0" xfId="0" applyNumberFormat="1"/>
    <xf numFmtId="1" fontId="0" fillId="0" borderId="0" xfId="0" applyNumberFormat="1"/>
    <xf numFmtId="164" fontId="2" fillId="0" borderId="0" xfId="0" applyNumberFormat="1" applyFont="1"/>
    <xf numFmtId="10" fontId="2" fillId="0" borderId="0" xfId="1" applyNumberFormat="1" applyFont="1"/>
    <xf numFmtId="10" fontId="0" fillId="0" borderId="0" xfId="0" applyNumberFormat="1"/>
    <xf numFmtId="1" fontId="3" fillId="0" borderId="0" xfId="3" applyNumberFormat="1" applyFont="1" applyFill="1"/>
  </cellXfs>
  <cellStyles count="7">
    <cellStyle name="Comma 12 2 2" xfId="4"/>
    <cellStyle name="Comma 2" xfId="5"/>
    <cellStyle name="Comma 3" xfId="2"/>
    <cellStyle name="Comma 4" xfId="6"/>
    <cellStyle name="Normal" xfId="0" builtinId="0"/>
    <cellStyle name="Normal 2" xfId="3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O31"/>
  <sheetViews>
    <sheetView tabSelected="1" topLeftCell="A7" workbookViewId="0">
      <selection activeCell="G37" sqref="G37:G40"/>
    </sheetView>
  </sheetViews>
  <sheetFormatPr defaultRowHeight="15"/>
  <cols>
    <col min="1" max="1" width="8.42578125" customWidth="1"/>
    <col min="2" max="2" width="8.140625" customWidth="1"/>
    <col min="4" max="4" width="8" customWidth="1"/>
    <col min="5" max="5" width="17.5703125" bestFit="1" customWidth="1"/>
    <col min="6" max="6" width="5.85546875" customWidth="1"/>
    <col min="7" max="7" width="20.7109375" customWidth="1"/>
    <col min="8" max="8" width="7.140625" customWidth="1"/>
    <col min="9" max="9" width="14.7109375" customWidth="1"/>
    <col min="10" max="10" width="18.85546875" customWidth="1"/>
    <col min="11" max="11" width="16.5703125" customWidth="1"/>
    <col min="12" max="12" width="13.7109375" customWidth="1"/>
    <col min="13" max="13" width="13.28515625" customWidth="1"/>
    <col min="14" max="14" width="7.85546875" customWidth="1"/>
  </cols>
  <sheetData>
    <row r="1" spans="1:15">
      <c r="D1" t="s">
        <v>0</v>
      </c>
      <c r="G1" t="s">
        <v>1</v>
      </c>
    </row>
    <row r="2" spans="1:15">
      <c r="D2" t="s">
        <v>2</v>
      </c>
      <c r="G2" t="s">
        <v>61</v>
      </c>
    </row>
    <row r="3" spans="1:15">
      <c r="D3" t="s">
        <v>3</v>
      </c>
      <c r="G3">
        <v>31302008</v>
      </c>
    </row>
    <row r="4" spans="1:15">
      <c r="D4" t="s">
        <v>4</v>
      </c>
      <c r="G4" t="s">
        <v>5</v>
      </c>
    </row>
    <row r="6" spans="1:15">
      <c r="A6" t="s">
        <v>6</v>
      </c>
      <c r="B6" t="s">
        <v>7</v>
      </c>
      <c r="C6" t="s">
        <v>8</v>
      </c>
      <c r="D6" t="s">
        <v>9</v>
      </c>
      <c r="E6" t="s">
        <v>10</v>
      </c>
      <c r="F6" t="s">
        <v>62</v>
      </c>
      <c r="G6" s="1" t="s">
        <v>11</v>
      </c>
      <c r="H6" t="s">
        <v>12</v>
      </c>
      <c r="I6" t="s">
        <v>13</v>
      </c>
      <c r="J6" t="s">
        <v>14</v>
      </c>
      <c r="K6" t="s">
        <v>15</v>
      </c>
      <c r="L6" t="s">
        <v>16</v>
      </c>
      <c r="M6" t="s">
        <v>17</v>
      </c>
      <c r="N6" t="s">
        <v>63</v>
      </c>
      <c r="O6" t="s">
        <v>18</v>
      </c>
    </row>
    <row r="7" spans="1:15">
      <c r="A7" s="2" t="s">
        <v>19</v>
      </c>
      <c r="B7" t="s">
        <v>20</v>
      </c>
      <c r="C7" t="s">
        <v>21</v>
      </c>
      <c r="D7" t="s">
        <v>22</v>
      </c>
      <c r="E7">
        <v>8795875905</v>
      </c>
      <c r="F7" s="4">
        <v>15</v>
      </c>
      <c r="G7" s="3">
        <f>E7*F7</f>
        <v>131938138575</v>
      </c>
      <c r="H7">
        <v>0</v>
      </c>
      <c r="I7">
        <v>48865981</v>
      </c>
      <c r="J7" s="5">
        <f>E7+H7-I7</f>
        <v>8747009924</v>
      </c>
      <c r="K7">
        <v>82358314</v>
      </c>
      <c r="L7">
        <v>1927863</v>
      </c>
      <c r="M7">
        <f>K7-L7-42728678</f>
        <v>37701773</v>
      </c>
      <c r="N7" s="6">
        <f>M7/E7*365/15</f>
        <v>0.10429999463102552</v>
      </c>
      <c r="O7" s="7">
        <f>N7*E7/E$20</f>
        <v>8.2997343223105459E-3</v>
      </c>
    </row>
    <row r="8" spans="1:15">
      <c r="A8" t="s">
        <v>21</v>
      </c>
      <c r="B8" t="s">
        <v>23</v>
      </c>
      <c r="C8" t="s">
        <v>24</v>
      </c>
      <c r="D8" t="s">
        <v>25</v>
      </c>
      <c r="E8">
        <f>J7</f>
        <v>8747009924</v>
      </c>
      <c r="F8" s="4">
        <v>31</v>
      </c>
      <c r="G8" s="3">
        <f t="shared" ref="G8:G19" si="0">E8*F8</f>
        <v>271157307644</v>
      </c>
      <c r="H8">
        <v>0</v>
      </c>
      <c r="I8">
        <v>48865977</v>
      </c>
      <c r="J8" s="5">
        <f t="shared" ref="J8:J19" si="1">E8+H8-I8</f>
        <v>8698143947</v>
      </c>
      <c r="K8">
        <v>79341366</v>
      </c>
      <c r="L8">
        <v>1857243</v>
      </c>
      <c r="M8">
        <f t="shared" ref="M8:M18" si="2">K8-L8</f>
        <v>77484123</v>
      </c>
      <c r="N8" s="6">
        <f>M8/E8*365/31</f>
        <v>0.10429999154634916</v>
      </c>
      <c r="O8" s="7">
        <f t="shared" ref="O8:O19" si="3">N8*E8/E$20</f>
        <v>8.2536244395468531E-3</v>
      </c>
    </row>
    <row r="9" spans="1:15">
      <c r="A9" t="s">
        <v>24</v>
      </c>
      <c r="B9" t="s">
        <v>26</v>
      </c>
      <c r="C9" t="s">
        <v>27</v>
      </c>
      <c r="D9" t="s">
        <v>28</v>
      </c>
      <c r="E9">
        <f t="shared" ref="E9:E19" si="4">J8</f>
        <v>8698143947</v>
      </c>
      <c r="F9" s="4">
        <f>15+14</f>
        <v>29</v>
      </c>
      <c r="G9" s="3">
        <f t="shared" si="0"/>
        <v>252246174463</v>
      </c>
      <c r="H9">
        <v>0</v>
      </c>
      <c r="I9">
        <v>48865977</v>
      </c>
      <c r="J9" s="5">
        <f t="shared" si="1"/>
        <v>8649277970</v>
      </c>
      <c r="K9">
        <v>73807919</v>
      </c>
      <c r="L9">
        <v>1727715</v>
      </c>
      <c r="M9">
        <f t="shared" si="2"/>
        <v>72080204</v>
      </c>
      <c r="N9" s="6">
        <f>M9/E9*365/29</f>
        <v>0.10429999390876432</v>
      </c>
      <c r="O9" s="7">
        <f t="shared" si="3"/>
        <v>8.2075149919243109E-3</v>
      </c>
    </row>
    <row r="10" spans="1:15">
      <c r="A10" t="s">
        <v>27</v>
      </c>
      <c r="B10" t="s">
        <v>29</v>
      </c>
      <c r="C10" t="s">
        <v>30</v>
      </c>
      <c r="D10" t="s">
        <v>31</v>
      </c>
      <c r="E10">
        <f t="shared" si="4"/>
        <v>8649277970</v>
      </c>
      <c r="F10" s="4">
        <v>30</v>
      </c>
      <c r="G10" s="3">
        <f t="shared" si="0"/>
        <v>259478339100</v>
      </c>
      <c r="H10">
        <v>0</v>
      </c>
      <c r="I10">
        <v>48865975</v>
      </c>
      <c r="J10" s="5">
        <f t="shared" si="1"/>
        <v>8600411995</v>
      </c>
      <c r="K10">
        <v>75924070</v>
      </c>
      <c r="L10">
        <v>1777249</v>
      </c>
      <c r="M10">
        <f t="shared" si="2"/>
        <v>74146821</v>
      </c>
      <c r="N10" s="6">
        <f>M10/E10*365/30</f>
        <v>0.10429999574866247</v>
      </c>
      <c r="O10" s="7">
        <f t="shared" si="3"/>
        <v>8.1614055013263746E-3</v>
      </c>
    </row>
    <row r="11" spans="1:15">
      <c r="A11" t="s">
        <v>30</v>
      </c>
      <c r="B11" t="s">
        <v>32</v>
      </c>
      <c r="C11" t="s">
        <v>33</v>
      </c>
      <c r="D11" t="s">
        <v>34</v>
      </c>
      <c r="E11">
        <f t="shared" si="4"/>
        <v>8600411995</v>
      </c>
      <c r="F11" s="4">
        <v>32</v>
      </c>
      <c r="G11" s="3">
        <f t="shared" si="0"/>
        <v>275213183840</v>
      </c>
      <c r="H11">
        <v>0</v>
      </c>
      <c r="I11">
        <v>48865978</v>
      </c>
      <c r="J11" s="5">
        <f t="shared" si="1"/>
        <v>8551546017</v>
      </c>
      <c r="K11">
        <v>80528129</v>
      </c>
      <c r="L11">
        <v>1885022</v>
      </c>
      <c r="M11">
        <f t="shared" si="2"/>
        <v>78643107</v>
      </c>
      <c r="N11" s="6">
        <f>M11/E11*365/32</f>
        <v>0.10429999629555538</v>
      </c>
      <c r="O11" s="7">
        <f t="shared" si="3"/>
        <v>8.1152959103836537E-3</v>
      </c>
    </row>
    <row r="12" spans="1:15">
      <c r="A12" t="s">
        <v>33</v>
      </c>
      <c r="B12" t="s">
        <v>35</v>
      </c>
      <c r="C12" t="s">
        <v>36</v>
      </c>
      <c r="D12" t="s">
        <v>37</v>
      </c>
      <c r="E12">
        <f t="shared" si="4"/>
        <v>8551546017</v>
      </c>
      <c r="F12" s="4">
        <v>30</v>
      </c>
      <c r="G12" s="3">
        <f t="shared" si="0"/>
        <v>256546380510</v>
      </c>
      <c r="H12">
        <v>0</v>
      </c>
      <c r="I12">
        <v>48865973</v>
      </c>
      <c r="J12" s="5">
        <f t="shared" si="1"/>
        <v>8502680044</v>
      </c>
      <c r="K12">
        <v>75066171</v>
      </c>
      <c r="L12">
        <v>1757167</v>
      </c>
      <c r="M12">
        <f t="shared" si="2"/>
        <v>73309004</v>
      </c>
      <c r="N12" s="6">
        <f>M12/E12*365/30</f>
        <v>0.10429999599607291</v>
      </c>
      <c r="O12" s="7">
        <f t="shared" si="3"/>
        <v>8.0691862506466344E-3</v>
      </c>
    </row>
    <row r="13" spans="1:15">
      <c r="A13" t="s">
        <v>36</v>
      </c>
      <c r="B13" t="s">
        <v>38</v>
      </c>
      <c r="C13" t="s">
        <v>39</v>
      </c>
      <c r="D13" t="s">
        <v>40</v>
      </c>
      <c r="E13">
        <f t="shared" si="4"/>
        <v>8502680044</v>
      </c>
      <c r="F13" s="4">
        <v>30</v>
      </c>
      <c r="G13" s="3">
        <f t="shared" si="0"/>
        <v>255080401320</v>
      </c>
      <c r="H13">
        <v>0</v>
      </c>
      <c r="I13">
        <v>48865979</v>
      </c>
      <c r="J13" s="5">
        <f t="shared" si="1"/>
        <v>8453814065</v>
      </c>
      <c r="K13">
        <v>74637223</v>
      </c>
      <c r="L13">
        <v>1747126</v>
      </c>
      <c r="M13">
        <f t="shared" si="2"/>
        <v>72890097</v>
      </c>
      <c r="N13" s="6">
        <f>M13/E13*365/30</f>
        <v>0.10429999822535954</v>
      </c>
      <c r="O13" s="7">
        <f t="shared" si="3"/>
        <v>8.0230767904130775E-3</v>
      </c>
    </row>
    <row r="14" spans="1:15">
      <c r="A14" t="s">
        <v>39</v>
      </c>
      <c r="B14" t="s">
        <v>41</v>
      </c>
      <c r="C14" t="s">
        <v>42</v>
      </c>
      <c r="D14" t="s">
        <v>43</v>
      </c>
      <c r="E14">
        <f t="shared" si="4"/>
        <v>8453814065</v>
      </c>
      <c r="F14" s="4">
        <v>31</v>
      </c>
      <c r="G14" s="3">
        <f t="shared" si="0"/>
        <v>262068236015</v>
      </c>
      <c r="H14">
        <v>0</v>
      </c>
      <c r="I14">
        <v>48865981</v>
      </c>
      <c r="J14" s="5">
        <f t="shared" si="1"/>
        <v>8404948084</v>
      </c>
      <c r="K14">
        <v>76681879</v>
      </c>
      <c r="L14">
        <v>1794991</v>
      </c>
      <c r="M14">
        <f t="shared" si="2"/>
        <v>74886888</v>
      </c>
      <c r="N14" s="6">
        <f>M14/E14*365/31</f>
        <v>0.10429998894805206</v>
      </c>
      <c r="O14" s="7">
        <f t="shared" si="3"/>
        <v>7.9769664425111703E-3</v>
      </c>
    </row>
    <row r="15" spans="1:15">
      <c r="A15" t="s">
        <v>42</v>
      </c>
      <c r="B15" t="s">
        <v>44</v>
      </c>
      <c r="C15" t="s">
        <v>45</v>
      </c>
      <c r="D15" t="s">
        <v>46</v>
      </c>
      <c r="E15">
        <f t="shared" si="4"/>
        <v>8404948084</v>
      </c>
      <c r="F15" s="4">
        <v>30</v>
      </c>
      <c r="G15" s="3">
        <f t="shared" si="0"/>
        <v>252148442520</v>
      </c>
      <c r="H15">
        <v>0</v>
      </c>
      <c r="I15">
        <v>48865977</v>
      </c>
      <c r="J15" s="5">
        <f t="shared" si="1"/>
        <v>8356082107</v>
      </c>
      <c r="K15">
        <v>73779323</v>
      </c>
      <c r="L15">
        <v>1727044</v>
      </c>
      <c r="M15">
        <f t="shared" si="2"/>
        <v>72052279</v>
      </c>
      <c r="N15" s="6">
        <f>M15/E15*365/30</f>
        <v>0.10429999714518959</v>
      </c>
      <c r="O15" s="7">
        <f t="shared" si="3"/>
        <v>7.9308574296624648E-3</v>
      </c>
    </row>
    <row r="16" spans="1:15">
      <c r="A16" t="s">
        <v>45</v>
      </c>
      <c r="B16" t="s">
        <v>47</v>
      </c>
      <c r="C16" t="s">
        <v>48</v>
      </c>
      <c r="D16" t="s">
        <v>49</v>
      </c>
      <c r="E16">
        <f t="shared" si="4"/>
        <v>8356082107</v>
      </c>
      <c r="F16" s="4">
        <v>32</v>
      </c>
      <c r="G16" s="3">
        <f t="shared" si="0"/>
        <v>267394627424</v>
      </c>
      <c r="H16">
        <v>0</v>
      </c>
      <c r="I16">
        <v>48865974</v>
      </c>
      <c r="J16" s="5">
        <f t="shared" si="1"/>
        <v>8307216133</v>
      </c>
      <c r="K16">
        <v>74723974</v>
      </c>
      <c r="L16">
        <v>1831470</v>
      </c>
      <c r="M16">
        <f t="shared" si="2"/>
        <v>72892504</v>
      </c>
      <c r="N16" s="6">
        <f>M16/E16*365/32</f>
        <v>9.9499994507413939E-2</v>
      </c>
      <c r="O16" s="7">
        <f t="shared" si="3"/>
        <v>7.521882872822204E-3</v>
      </c>
    </row>
    <row r="17" spans="1:15">
      <c r="A17" t="s">
        <v>48</v>
      </c>
      <c r="B17" t="s">
        <v>50</v>
      </c>
      <c r="C17" t="s">
        <v>51</v>
      </c>
      <c r="D17" s="8" t="s">
        <v>52</v>
      </c>
      <c r="E17">
        <f t="shared" si="4"/>
        <v>8307216133</v>
      </c>
      <c r="F17" s="4">
        <v>30</v>
      </c>
      <c r="G17" s="3">
        <f t="shared" si="0"/>
        <v>249216483990</v>
      </c>
      <c r="H17">
        <v>0</v>
      </c>
      <c r="I17">
        <v>48865979</v>
      </c>
      <c r="J17" s="5">
        <f t="shared" si="1"/>
        <v>8258350154</v>
      </c>
      <c r="K17">
        <v>69644057</v>
      </c>
      <c r="L17">
        <v>1706961</v>
      </c>
      <c r="M17">
        <f t="shared" si="2"/>
        <v>67937096</v>
      </c>
      <c r="N17" s="6">
        <f>M17/E17*365/30</f>
        <v>9.9499999530508587E-2</v>
      </c>
      <c r="O17" s="7">
        <f t="shared" si="3"/>
        <v>7.4778956341032881E-3</v>
      </c>
    </row>
    <row r="18" spans="1:15">
      <c r="A18" t="s">
        <v>51</v>
      </c>
      <c r="B18" t="s">
        <v>53</v>
      </c>
      <c r="C18" t="s">
        <v>54</v>
      </c>
      <c r="D18" t="s">
        <v>55</v>
      </c>
      <c r="E18">
        <f t="shared" si="4"/>
        <v>8258350154</v>
      </c>
      <c r="F18" s="4">
        <v>28</v>
      </c>
      <c r="G18" s="3">
        <f t="shared" si="0"/>
        <v>231233804312</v>
      </c>
      <c r="H18">
        <v>0</v>
      </c>
      <c r="I18">
        <v>48865980</v>
      </c>
      <c r="J18" s="5">
        <f t="shared" si="1"/>
        <v>8209484174</v>
      </c>
      <c r="K18">
        <v>64618763</v>
      </c>
      <c r="L18">
        <v>1583793</v>
      </c>
      <c r="M18">
        <f t="shared" si="2"/>
        <v>63034970</v>
      </c>
      <c r="N18" s="6">
        <f>M18/E18*365/28</f>
        <v>9.9500002252940492E-2</v>
      </c>
      <c r="O18" s="7">
        <f t="shared" si="3"/>
        <v>7.4339082145536478E-3</v>
      </c>
    </row>
    <row r="19" spans="1:15">
      <c r="A19" t="s">
        <v>54</v>
      </c>
      <c r="B19" t="s">
        <v>56</v>
      </c>
      <c r="D19" t="s">
        <v>55</v>
      </c>
      <c r="E19">
        <f t="shared" si="4"/>
        <v>8209484174</v>
      </c>
      <c r="F19" s="9">
        <v>17</v>
      </c>
      <c r="G19" s="3">
        <f t="shared" si="0"/>
        <v>139561230958</v>
      </c>
      <c r="J19" s="5">
        <f t="shared" si="1"/>
        <v>8209484174</v>
      </c>
      <c r="M19" s="13">
        <v>38044774</v>
      </c>
      <c r="N19" s="6">
        <f>M19/E19*365/17</f>
        <v>9.950000021265934E-2</v>
      </c>
      <c r="O19" s="7">
        <f t="shared" si="3"/>
        <v>7.3899204379673841E-3</v>
      </c>
    </row>
    <row r="20" spans="1:15">
      <c r="D20" t="s">
        <v>57</v>
      </c>
      <c r="E20" s="10">
        <f>SUM(E7:E19)</f>
        <v>110534840519</v>
      </c>
      <c r="F20" s="10">
        <f>SUM(F7:F19)</f>
        <v>365</v>
      </c>
      <c r="G20" s="10">
        <f>SUM(G7:G19)</f>
        <v>3103282750671</v>
      </c>
      <c r="H20" s="10">
        <f>SUM(H7:H19)</f>
        <v>0</v>
      </c>
      <c r="I20" s="5">
        <f t="shared" ref="I20:O20" si="5">SUM(I7:I19)</f>
        <v>586391731</v>
      </c>
      <c r="J20" s="5">
        <f t="shared" si="5"/>
        <v>109948448788</v>
      </c>
      <c r="K20" s="5">
        <f t="shared" si="5"/>
        <v>901111188</v>
      </c>
      <c r="L20" s="5">
        <f t="shared" si="5"/>
        <v>21323644</v>
      </c>
      <c r="M20" s="5">
        <f t="shared" si="5"/>
        <v>875103640</v>
      </c>
      <c r="N20" s="5">
        <f t="shared" si="5"/>
        <v>1.3366999489485532</v>
      </c>
      <c r="O20" s="11">
        <f t="shared" si="5"/>
        <v>0.1028612692381716</v>
      </c>
    </row>
    <row r="22" spans="1:15">
      <c r="D22" t="s">
        <v>58</v>
      </c>
      <c r="E22" s="7"/>
      <c r="F22" s="7"/>
      <c r="G22" s="7">
        <f>G20/F20</f>
        <v>8502144522.386301</v>
      </c>
    </row>
    <row r="23" spans="1:15">
      <c r="D23" t="s">
        <v>59</v>
      </c>
      <c r="G23" s="6">
        <f>M20/G22</f>
        <v>0.10292740116282853</v>
      </c>
    </row>
    <row r="24" spans="1:15">
      <c r="E24" t="s">
        <v>64</v>
      </c>
      <c r="L24">
        <v>42728678</v>
      </c>
    </row>
    <row r="25" spans="1:15">
      <c r="E25" t="s">
        <v>65</v>
      </c>
      <c r="L25" s="13">
        <v>38044774</v>
      </c>
    </row>
    <row r="29" spans="1:15">
      <c r="E29" t="s">
        <v>18</v>
      </c>
      <c r="G29" s="12">
        <f>G23</f>
        <v>0.10292740116282853</v>
      </c>
    </row>
    <row r="30" spans="1:15">
      <c r="E30" t="s">
        <v>15</v>
      </c>
      <c r="G30" s="5">
        <f>M20</f>
        <v>875103640</v>
      </c>
    </row>
    <row r="31" spans="1:15">
      <c r="E31" t="s">
        <v>60</v>
      </c>
      <c r="G31">
        <f>G30/G29</f>
        <v>8502144522.386301</v>
      </c>
    </row>
  </sheetData>
  <printOptions gridLines="1"/>
  <pageMargins left="0.19685039370078741" right="0.19685039370078741" top="0.74803149606299213" bottom="0.74803149606299213" header="0.31496062992125984" footer="0.31496062992125984"/>
  <pageSetup paperSize="9" scale="8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31302008-LJHES</vt:lpstr>
      <vt:lpstr>Sheet1</vt:lpstr>
      <vt:lpstr>'31302008-LJHES'!Print_Area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tsgenco</dc:creator>
  <cp:lastModifiedBy>Windows User</cp:lastModifiedBy>
  <dcterms:created xsi:type="dcterms:W3CDTF">2015-06-05T18:17:20Z</dcterms:created>
  <dcterms:modified xsi:type="dcterms:W3CDTF">2024-10-04T07:15:09Z</dcterms:modified>
</cp:coreProperties>
</file>